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2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<sst xmlns="http://schemas.openxmlformats.org/spreadsheetml/2006/main" count="108" uniqueCount="74">
  <si>
    <t>2023年秋季社会招聘工作人员面试成绩及综合成绩</t>
  </si>
  <si>
    <t>序号</t>
  </si>
  <si>
    <t>报考岗位</t>
  </si>
  <si>
    <t>姓名</t>
  </si>
  <si>
    <t>身份证号码</t>
  </si>
  <si>
    <t>笔试成绩</t>
  </si>
  <si>
    <t>笔试成绩
*50%</t>
  </si>
  <si>
    <t>面试成绩</t>
  </si>
  <si>
    <t>面试成绩
*50%</t>
  </si>
  <si>
    <t>综合成绩</t>
  </si>
  <si>
    <t>排名</t>
  </si>
  <si>
    <t>功能检查科心电图医师</t>
  </si>
  <si>
    <t>452123199603******</t>
  </si>
  <si>
    <t>150302199411******</t>
  </si>
  <si>
    <t>谢昀</t>
  </si>
  <si>
    <t>460200199308******</t>
  </si>
  <si>
    <t>460033199703******</t>
  </si>
  <si>
    <t>230624198903******</t>
  </si>
  <si>
    <t>吴迪</t>
  </si>
  <si>
    <t>460200199401******</t>
  </si>
  <si>
    <t>睡眠医学科医师</t>
  </si>
  <si>
    <t>张金婉</t>
  </si>
  <si>
    <t>130981199009******</t>
  </si>
  <si>
    <t>460034199209******</t>
  </si>
  <si>
    <t>黄丽娟</t>
  </si>
  <si>
    <t>460035199510******</t>
  </si>
  <si>
    <t>缺考</t>
  </si>
  <si>
    <t>全科医学科医师</t>
  </si>
  <si>
    <t>庄映苗</t>
  </si>
  <si>
    <t>460022199305******</t>
  </si>
  <si>
    <t>重症医学科医师</t>
  </si>
  <si>
    <t>522425199702******</t>
  </si>
  <si>
    <t>460033199605******</t>
  </si>
  <si>
    <t>460200199612******</t>
  </si>
  <si>
    <t>460003199507******</t>
  </si>
  <si>
    <t>460200199701******</t>
  </si>
  <si>
    <t>460033199402******</t>
  </si>
  <si>
    <t>泌尿外科医师</t>
  </si>
  <si>
    <t>412828199208******</t>
  </si>
  <si>
    <t>650102199310******</t>
  </si>
  <si>
    <t>韦吉超</t>
  </si>
  <si>
    <t>460033199501******</t>
  </si>
  <si>
    <t>放射科技师</t>
  </si>
  <si>
    <t>460003199812******</t>
  </si>
  <si>
    <t>460007199712******</t>
  </si>
  <si>
    <t>460003199902******</t>
  </si>
  <si>
    <t>460102200110******</t>
  </si>
  <si>
    <t>460026200108******</t>
  </si>
  <si>
    <t>460003200112******</t>
  </si>
  <si>
    <t>460003199901******</t>
  </si>
  <si>
    <t>431281200112******</t>
  </si>
  <si>
    <t>469025200002******</t>
  </si>
  <si>
    <t>财务科专业技术人员</t>
  </si>
  <si>
    <t>陈名越</t>
  </si>
  <si>
    <t>460034199709******</t>
  </si>
  <si>
    <t>430702199608******</t>
  </si>
  <si>
    <t>党委办公室科员</t>
  </si>
  <si>
    <t>460003198811******</t>
  </si>
  <si>
    <t>460200199201******</t>
  </si>
  <si>
    <t>科教部（教学办公室）科员</t>
  </si>
  <si>
    <t>460033199901******</t>
  </si>
  <si>
    <t>460005200103******</t>
  </si>
  <si>
    <t>460200200012******</t>
  </si>
  <si>
    <t>组织人事科专业技术人员</t>
  </si>
  <si>
    <t>邢维卿</t>
  </si>
  <si>
    <t>460033200210******</t>
  </si>
  <si>
    <t>460035200105******</t>
  </si>
  <si>
    <t>黄蕾</t>
  </si>
  <si>
    <t>460102199204******</t>
  </si>
  <si>
    <t>460200199405******</t>
  </si>
  <si>
    <t>460200199504******</t>
  </si>
  <si>
    <t>陈家豪</t>
  </si>
  <si>
    <t>460200199410******</t>
  </si>
  <si>
    <t>注：面试合格分数线为60分(含),面试成绩不合格者不列入体检、考察人选。参加体检人选根据岗位的招聘人数,从达到面试合格分数线的考生中,按考试总成绩由高至低等额确定。成绩计算方式为:去掉一个最高分和一个最低分后,将其余考官的终评合计分相加之和,再除以其余考官数(即:考生的最后得分=其余考官的终评合计总分÷其余考官数),计算出考生的最后得分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</si>
</sst>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85" zoomScaleNormal="85" workbookViewId="0">
      <pane xSplit="3" ySplit="2" topLeftCell="E3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13.5"/>
  <cols>
    <col min="1" max="1" width="6.625" style="1" customWidth="1"/>
    <col min="2" max="2" width="13.875" style="2" customWidth="1"/>
    <col min="3" max="3" width="11.0833333333333" style="3" customWidth="1"/>
    <col min="4" max="4" width="24.375" style="3" customWidth="1"/>
    <col min="5" max="5" width="16.375" style="3" customWidth="1"/>
    <col min="6" max="6" width="14.575" style="4" customWidth="1"/>
    <col min="7" max="7" width="15.375" style="5" customWidth="1"/>
    <col min="8" max="8" width="14" style="5" customWidth="1"/>
    <col min="9" max="16384" width="9" style="1"/>
  </cols>
  <sheetData>
    <row r="1" s="1" customFormat="1" ht="57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9" t="s">
        <v>9</v>
      </c>
      <c r="J2" s="9" t="s">
        <v>10</v>
      </c>
    </row>
    <row r="3" s="1" customFormat="1" ht="48.95" customHeight="1" spans="1:10">
      <c r="A3" s="12">
        <v>1</v>
      </c>
      <c r="B3" s="13" t="s">
        <v>11</v>
      </c>
      <c r="C3" s="14" t="str">
        <f>"丘小英"</f>
        <v>丘小英</v>
      </c>
      <c r="D3" s="14" t="s">
        <v>12</v>
      </c>
      <c r="E3" s="15">
        <v>64.5</v>
      </c>
      <c r="F3" s="10">
        <f>E3*0.5</f>
        <v>32.25</v>
      </c>
      <c r="G3" s="16">
        <v>85</v>
      </c>
      <c r="H3" s="17">
        <f t="shared" ref="H3:H10" si="0">G3*0.5</f>
        <v>42.5</v>
      </c>
      <c r="I3" s="17">
        <f t="shared" ref="I3:I10" si="1">F3+H3</f>
        <v>74.75</v>
      </c>
      <c r="J3" s="7">
        <v>1</v>
      </c>
    </row>
    <row r="4" s="1" customFormat="1" ht="48.95" customHeight="1" spans="1:10">
      <c r="A4" s="12">
        <v>2</v>
      </c>
      <c r="B4" s="13" t="s">
        <v>11</v>
      </c>
      <c r="C4" s="14" t="str">
        <f>"赵紫嫣"</f>
        <v>赵紫嫣</v>
      </c>
      <c r="D4" s="14" t="s">
        <v>13</v>
      </c>
      <c r="E4" s="15">
        <v>60.1</v>
      </c>
      <c r="F4" s="10">
        <f t="shared" ref="F4:F43" si="2">E4*0.5</f>
        <v>30.05</v>
      </c>
      <c r="G4" s="16">
        <v>85.67</v>
      </c>
      <c r="H4" s="17">
        <f t="shared" si="0"/>
        <v>42.835</v>
      </c>
      <c r="I4" s="17">
        <f t="shared" si="1"/>
        <v>72.885</v>
      </c>
      <c r="J4" s="7">
        <v>2</v>
      </c>
    </row>
    <row r="5" s="1" customFormat="1" ht="48.95" customHeight="1" spans="1:10">
      <c r="A5" s="12">
        <v>3</v>
      </c>
      <c r="B5" s="13" t="s">
        <v>11</v>
      </c>
      <c r="C5" s="8" t="s">
        <v>14</v>
      </c>
      <c r="D5" s="8" t="s">
        <v>15</v>
      </c>
      <c r="E5" s="15">
        <v>56.9</v>
      </c>
      <c r="F5" s="10">
        <f t="shared" si="2"/>
        <v>28.45</v>
      </c>
      <c r="G5" s="16">
        <v>86</v>
      </c>
      <c r="H5" s="17">
        <f t="shared" si="0"/>
        <v>43</v>
      </c>
      <c r="I5" s="17">
        <f t="shared" si="1"/>
        <v>71.45</v>
      </c>
      <c r="J5" s="7">
        <v>3</v>
      </c>
    </row>
    <row r="6" s="1" customFormat="1" ht="48.95" customHeight="1" spans="1:10">
      <c r="A6" s="12">
        <v>4</v>
      </c>
      <c r="B6" s="13" t="s">
        <v>11</v>
      </c>
      <c r="C6" s="14" t="str">
        <f>"黄垂婷"</f>
        <v>黄垂婷</v>
      </c>
      <c r="D6" s="14" t="s">
        <v>16</v>
      </c>
      <c r="E6" s="15">
        <v>64.3</v>
      </c>
      <c r="F6" s="10">
        <f t="shared" si="2"/>
        <v>32.15</v>
      </c>
      <c r="G6" s="16">
        <v>70.67</v>
      </c>
      <c r="H6" s="17">
        <f t="shared" si="0"/>
        <v>35.335</v>
      </c>
      <c r="I6" s="17">
        <f t="shared" si="1"/>
        <v>67.485</v>
      </c>
      <c r="J6" s="7">
        <v>4</v>
      </c>
    </row>
    <row r="7" s="1" customFormat="1" ht="48.95" customHeight="1" spans="1:10">
      <c r="A7" s="12">
        <v>5</v>
      </c>
      <c r="B7" s="13" t="s">
        <v>11</v>
      </c>
      <c r="C7" s="14" t="str">
        <f>"李杨"</f>
        <v>李杨</v>
      </c>
      <c r="D7" s="14" t="s">
        <v>17</v>
      </c>
      <c r="E7" s="15">
        <v>64</v>
      </c>
      <c r="F7" s="10">
        <f t="shared" si="2"/>
        <v>32</v>
      </c>
      <c r="G7" s="16">
        <v>70.83</v>
      </c>
      <c r="H7" s="17">
        <f t="shared" si="0"/>
        <v>35.415</v>
      </c>
      <c r="I7" s="17">
        <f t="shared" si="1"/>
        <v>67.415</v>
      </c>
      <c r="J7" s="7">
        <v>5</v>
      </c>
    </row>
    <row r="8" s="1" customFormat="1" ht="48.95" customHeight="1" spans="1:10">
      <c r="A8" s="12">
        <v>6</v>
      </c>
      <c r="B8" s="13" t="s">
        <v>11</v>
      </c>
      <c r="C8" s="8" t="s">
        <v>18</v>
      </c>
      <c r="D8" s="8" t="s">
        <v>19</v>
      </c>
      <c r="E8" s="15">
        <v>60.3</v>
      </c>
      <c r="F8" s="10">
        <f t="shared" si="2"/>
        <v>30.15</v>
      </c>
      <c r="G8" s="16">
        <v>70</v>
      </c>
      <c r="H8" s="17">
        <f t="shared" si="0"/>
        <v>35</v>
      </c>
      <c r="I8" s="17">
        <f t="shared" si="1"/>
        <v>65.15</v>
      </c>
      <c r="J8" s="7">
        <v>6</v>
      </c>
    </row>
    <row r="9" s="1" customFormat="1" ht="48.95" customHeight="1" spans="1:10">
      <c r="A9" s="12">
        <v>7</v>
      </c>
      <c r="B9" s="13" t="s">
        <v>20</v>
      </c>
      <c r="C9" s="14" t="s">
        <v>21</v>
      </c>
      <c r="D9" s="14" t="s">
        <v>22</v>
      </c>
      <c r="E9" s="15">
        <v>71.85</v>
      </c>
      <c r="F9" s="10">
        <f t="shared" si="2"/>
        <v>35.925</v>
      </c>
      <c r="G9" s="16">
        <v>80.67</v>
      </c>
      <c r="H9" s="17">
        <f t="shared" si="0"/>
        <v>40.335</v>
      </c>
      <c r="I9" s="17">
        <f t="shared" si="1"/>
        <v>76.26</v>
      </c>
      <c r="J9" s="7">
        <v>1</v>
      </c>
    </row>
    <row r="10" s="1" customFormat="1" ht="48.95" customHeight="1" spans="1:10">
      <c r="A10" s="12">
        <v>8</v>
      </c>
      <c r="B10" s="8" t="s">
        <v>20</v>
      </c>
      <c r="C10" s="14" t="str">
        <f>"朱奕雄"</f>
        <v>朱奕雄</v>
      </c>
      <c r="D10" s="14" t="s">
        <v>23</v>
      </c>
      <c r="E10" s="15">
        <v>65</v>
      </c>
      <c r="F10" s="10">
        <f t="shared" si="2"/>
        <v>32.5</v>
      </c>
      <c r="G10" s="16">
        <v>58.33</v>
      </c>
      <c r="H10" s="17">
        <f t="shared" si="0"/>
        <v>29.165</v>
      </c>
      <c r="I10" s="17">
        <f t="shared" si="1"/>
        <v>61.665</v>
      </c>
      <c r="J10" s="7">
        <v>2</v>
      </c>
    </row>
    <row r="11" s="1" customFormat="1" ht="48.95" customHeight="1" spans="1:10">
      <c r="A11" s="12">
        <v>9</v>
      </c>
      <c r="B11" s="13" t="s">
        <v>20</v>
      </c>
      <c r="C11" s="14" t="s">
        <v>24</v>
      </c>
      <c r="D11" s="14" t="s">
        <v>25</v>
      </c>
      <c r="E11" s="15">
        <v>65.5</v>
      </c>
      <c r="F11" s="10">
        <f t="shared" si="2"/>
        <v>32.75</v>
      </c>
      <c r="G11" s="16" t="s">
        <v>26</v>
      </c>
      <c r="H11" s="16" t="s">
        <v>26</v>
      </c>
      <c r="I11" s="10">
        <v>32.75</v>
      </c>
      <c r="J11" s="7">
        <v>3</v>
      </c>
    </row>
    <row r="12" s="1" customFormat="1" ht="48.95" customHeight="1" spans="1:10">
      <c r="A12" s="12">
        <v>10</v>
      </c>
      <c r="B12" s="8" t="s">
        <v>27</v>
      </c>
      <c r="C12" s="8" t="s">
        <v>28</v>
      </c>
      <c r="D12" s="8" t="s">
        <v>29</v>
      </c>
      <c r="E12" s="15">
        <v>62.95</v>
      </c>
      <c r="F12" s="10">
        <f t="shared" si="2"/>
        <v>31.475</v>
      </c>
      <c r="G12" s="16">
        <v>79.67</v>
      </c>
      <c r="H12" s="17">
        <f t="shared" ref="H12:H31" si="3">G12*0.5</f>
        <v>39.835</v>
      </c>
      <c r="I12" s="17">
        <f t="shared" ref="I12:I31" si="4">F12+H12</f>
        <v>71.31</v>
      </c>
      <c r="J12" s="7">
        <v>1</v>
      </c>
    </row>
    <row r="13" s="1" customFormat="1" ht="48.95" customHeight="1" spans="1:10">
      <c r="A13" s="12">
        <v>11</v>
      </c>
      <c r="B13" s="13" t="s">
        <v>30</v>
      </c>
      <c r="C13" s="14" t="str">
        <f>"邹利运"</f>
        <v>邹利运</v>
      </c>
      <c r="D13" s="14" t="s">
        <v>31</v>
      </c>
      <c r="E13" s="15">
        <v>64.25</v>
      </c>
      <c r="F13" s="10">
        <f t="shared" si="2"/>
        <v>32.125</v>
      </c>
      <c r="G13" s="16">
        <v>82.67</v>
      </c>
      <c r="H13" s="17">
        <f t="shared" si="3"/>
        <v>41.335</v>
      </c>
      <c r="I13" s="17">
        <f t="shared" si="4"/>
        <v>73.46</v>
      </c>
      <c r="J13" s="7">
        <v>1</v>
      </c>
    </row>
    <row r="14" s="1" customFormat="1" ht="48.95" customHeight="1" spans="1:10">
      <c r="A14" s="12">
        <v>12</v>
      </c>
      <c r="B14" s="8" t="s">
        <v>30</v>
      </c>
      <c r="C14" s="14" t="str">
        <f>"邢树辉"</f>
        <v>邢树辉</v>
      </c>
      <c r="D14" s="14" t="s">
        <v>32</v>
      </c>
      <c r="E14" s="15">
        <v>62.9</v>
      </c>
      <c r="F14" s="10">
        <f t="shared" si="2"/>
        <v>31.45</v>
      </c>
      <c r="G14" s="16">
        <v>84</v>
      </c>
      <c r="H14" s="17">
        <f t="shared" si="3"/>
        <v>42</v>
      </c>
      <c r="I14" s="17">
        <f t="shared" si="4"/>
        <v>73.45</v>
      </c>
      <c r="J14" s="7">
        <v>2</v>
      </c>
    </row>
    <row r="15" s="1" customFormat="1" ht="48.95" customHeight="1" spans="1:10">
      <c r="A15" s="12">
        <v>13</v>
      </c>
      <c r="B15" s="13" t="s">
        <v>30</v>
      </c>
      <c r="C15" s="14" t="str">
        <f>"钟梅萍"</f>
        <v>钟梅萍</v>
      </c>
      <c r="D15" s="14" t="s">
        <v>33</v>
      </c>
      <c r="E15" s="15">
        <v>59.55</v>
      </c>
      <c r="F15" s="10">
        <f t="shared" si="2"/>
        <v>29.775</v>
      </c>
      <c r="G15" s="16">
        <v>85</v>
      </c>
      <c r="H15" s="17">
        <f t="shared" si="3"/>
        <v>42.5</v>
      </c>
      <c r="I15" s="17">
        <f t="shared" si="4"/>
        <v>72.275</v>
      </c>
      <c r="J15" s="7">
        <v>3</v>
      </c>
    </row>
    <row r="16" s="1" customFormat="1" ht="48.95" customHeight="1" spans="1:10">
      <c r="A16" s="12">
        <v>14</v>
      </c>
      <c r="B16" s="13" t="s">
        <v>30</v>
      </c>
      <c r="C16" s="14" t="str">
        <f>"吴大妍"</f>
        <v>吴大妍</v>
      </c>
      <c r="D16" s="14" t="s">
        <v>34</v>
      </c>
      <c r="E16" s="15">
        <v>64.05</v>
      </c>
      <c r="F16" s="10">
        <f t="shared" si="2"/>
        <v>32.025</v>
      </c>
      <c r="G16" s="16">
        <v>73.83</v>
      </c>
      <c r="H16" s="17">
        <f t="shared" si="3"/>
        <v>36.915</v>
      </c>
      <c r="I16" s="17">
        <f t="shared" si="4"/>
        <v>68.94</v>
      </c>
      <c r="J16" s="7">
        <v>4</v>
      </c>
    </row>
    <row r="17" s="1" customFormat="1" ht="48.95" customHeight="1" spans="1:10">
      <c r="A17" s="12">
        <v>15</v>
      </c>
      <c r="B17" s="13" t="s">
        <v>30</v>
      </c>
      <c r="C17" s="14" t="str">
        <f>"陈劲捷"</f>
        <v>陈劲捷</v>
      </c>
      <c r="D17" s="14" t="s">
        <v>35</v>
      </c>
      <c r="E17" s="15">
        <v>62.95</v>
      </c>
      <c r="F17" s="10">
        <f t="shared" si="2"/>
        <v>31.475</v>
      </c>
      <c r="G17" s="16">
        <v>74.67</v>
      </c>
      <c r="H17" s="17">
        <f t="shared" si="3"/>
        <v>37.335</v>
      </c>
      <c r="I17" s="17">
        <f t="shared" si="4"/>
        <v>68.81</v>
      </c>
      <c r="J17" s="7">
        <v>5</v>
      </c>
    </row>
    <row r="18" s="1" customFormat="1" ht="48.95" customHeight="1" spans="1:10">
      <c r="A18" s="12">
        <v>16</v>
      </c>
      <c r="B18" s="13" t="s">
        <v>30</v>
      </c>
      <c r="C18" s="14" t="str">
        <f>"陈永皇"</f>
        <v>陈永皇</v>
      </c>
      <c r="D18" s="14" t="s">
        <v>36</v>
      </c>
      <c r="E18" s="15">
        <v>59.55</v>
      </c>
      <c r="F18" s="10">
        <f t="shared" si="2"/>
        <v>29.775</v>
      </c>
      <c r="G18" s="16">
        <v>74.33</v>
      </c>
      <c r="H18" s="17">
        <f t="shared" si="3"/>
        <v>37.165</v>
      </c>
      <c r="I18" s="17">
        <f t="shared" si="4"/>
        <v>66.94</v>
      </c>
      <c r="J18" s="7">
        <v>6</v>
      </c>
    </row>
    <row r="19" s="1" customFormat="1" ht="48.95" customHeight="1" spans="1:10">
      <c r="A19" s="12">
        <v>17</v>
      </c>
      <c r="B19" s="13" t="s">
        <v>37</v>
      </c>
      <c r="C19" s="14" t="str">
        <f>"杨燕飞"</f>
        <v>杨燕飞</v>
      </c>
      <c r="D19" s="14" t="s">
        <v>38</v>
      </c>
      <c r="E19" s="15">
        <v>69</v>
      </c>
      <c r="F19" s="10">
        <f t="shared" si="2"/>
        <v>34.5</v>
      </c>
      <c r="G19" s="16">
        <v>80.83</v>
      </c>
      <c r="H19" s="17">
        <f t="shared" si="3"/>
        <v>40.415</v>
      </c>
      <c r="I19" s="17">
        <f t="shared" si="4"/>
        <v>74.915</v>
      </c>
      <c r="J19" s="7">
        <v>1</v>
      </c>
    </row>
    <row r="20" s="1" customFormat="1" ht="48.95" customHeight="1" spans="1:10">
      <c r="A20" s="12">
        <v>18</v>
      </c>
      <c r="B20" s="8" t="s">
        <v>37</v>
      </c>
      <c r="C20" s="13" t="str">
        <f>"伊克热穆·海拉提"</f>
        <v>伊克热穆·海拉提</v>
      </c>
      <c r="D20" s="18" t="s">
        <v>39</v>
      </c>
      <c r="E20" s="15">
        <v>65.85</v>
      </c>
      <c r="F20" s="10">
        <f t="shared" si="2"/>
        <v>32.925</v>
      </c>
      <c r="G20" s="16">
        <v>82.67</v>
      </c>
      <c r="H20" s="17">
        <f t="shared" si="3"/>
        <v>41.335</v>
      </c>
      <c r="I20" s="17">
        <f t="shared" si="4"/>
        <v>74.26</v>
      </c>
      <c r="J20" s="7">
        <v>2</v>
      </c>
    </row>
    <row r="21" s="1" customFormat="1" ht="48.95" customHeight="1" spans="1:10">
      <c r="A21" s="12">
        <v>19</v>
      </c>
      <c r="B21" s="13" t="s">
        <v>37</v>
      </c>
      <c r="C21" s="8" t="s">
        <v>40</v>
      </c>
      <c r="D21" s="8" t="s">
        <v>41</v>
      </c>
      <c r="E21" s="15">
        <v>72.1</v>
      </c>
      <c r="F21" s="10">
        <f t="shared" si="2"/>
        <v>36.05</v>
      </c>
      <c r="G21" s="16">
        <v>67</v>
      </c>
      <c r="H21" s="17">
        <f t="shared" si="3"/>
        <v>33.5</v>
      </c>
      <c r="I21" s="17">
        <f t="shared" si="4"/>
        <v>69.55</v>
      </c>
      <c r="J21" s="7">
        <v>3</v>
      </c>
    </row>
    <row r="22" s="1" customFormat="1" ht="48.95" customHeight="1" spans="1:10">
      <c r="A22" s="12">
        <v>20</v>
      </c>
      <c r="B22" s="13" t="s">
        <v>42</v>
      </c>
      <c r="C22" s="14" t="str">
        <f>"李慧慧"</f>
        <v>李慧慧</v>
      </c>
      <c r="D22" s="14" t="s">
        <v>43</v>
      </c>
      <c r="E22" s="15">
        <v>67.6</v>
      </c>
      <c r="F22" s="10">
        <f t="shared" si="2"/>
        <v>33.8</v>
      </c>
      <c r="G22" s="16">
        <v>83.67</v>
      </c>
      <c r="H22" s="17">
        <f t="shared" si="3"/>
        <v>41.835</v>
      </c>
      <c r="I22" s="17">
        <f t="shared" si="4"/>
        <v>75.635</v>
      </c>
      <c r="J22" s="7">
        <v>1</v>
      </c>
    </row>
    <row r="23" s="1" customFormat="1" ht="48.95" customHeight="1" spans="1:10">
      <c r="A23" s="12">
        <v>21</v>
      </c>
      <c r="B23" s="13" t="s">
        <v>42</v>
      </c>
      <c r="C23" s="14" t="str">
        <f>"吉训全"</f>
        <v>吉训全</v>
      </c>
      <c r="D23" s="14" t="s">
        <v>44</v>
      </c>
      <c r="E23" s="15">
        <v>59.5</v>
      </c>
      <c r="F23" s="10">
        <f t="shared" si="2"/>
        <v>29.75</v>
      </c>
      <c r="G23" s="16">
        <v>86.17</v>
      </c>
      <c r="H23" s="17">
        <f t="shared" si="3"/>
        <v>43.085</v>
      </c>
      <c r="I23" s="17">
        <f t="shared" si="4"/>
        <v>72.835</v>
      </c>
      <c r="J23" s="7">
        <v>2</v>
      </c>
    </row>
    <row r="24" s="1" customFormat="1" ht="48.95" customHeight="1" spans="1:10">
      <c r="A24" s="12">
        <v>22</v>
      </c>
      <c r="B24" s="8" t="s">
        <v>42</v>
      </c>
      <c r="C24" s="14" t="str">
        <f>"陈俏芬"</f>
        <v>陈俏芬</v>
      </c>
      <c r="D24" s="14" t="s">
        <v>45</v>
      </c>
      <c r="E24" s="15">
        <v>58.45</v>
      </c>
      <c r="F24" s="10">
        <f t="shared" si="2"/>
        <v>29.225</v>
      </c>
      <c r="G24" s="16">
        <v>86.33</v>
      </c>
      <c r="H24" s="17">
        <f t="shared" si="3"/>
        <v>43.165</v>
      </c>
      <c r="I24" s="17">
        <f t="shared" si="4"/>
        <v>72.39</v>
      </c>
      <c r="J24" s="7">
        <v>3</v>
      </c>
    </row>
    <row r="25" s="1" customFormat="1" ht="48.95" customHeight="1" spans="1:10">
      <c r="A25" s="12">
        <v>23</v>
      </c>
      <c r="B25" s="8" t="s">
        <v>42</v>
      </c>
      <c r="C25" s="14" t="str">
        <f>"黄馨"</f>
        <v>黄馨</v>
      </c>
      <c r="D25" s="14" t="s">
        <v>46</v>
      </c>
      <c r="E25" s="15">
        <v>75.55</v>
      </c>
      <c r="F25" s="10">
        <f t="shared" si="2"/>
        <v>37.775</v>
      </c>
      <c r="G25" s="16">
        <v>67.67</v>
      </c>
      <c r="H25" s="17">
        <f t="shared" si="3"/>
        <v>33.835</v>
      </c>
      <c r="I25" s="17">
        <f t="shared" si="4"/>
        <v>71.61</v>
      </c>
      <c r="J25" s="7">
        <v>4</v>
      </c>
    </row>
    <row r="26" s="1" customFormat="1" ht="48.95" customHeight="1" spans="1:10">
      <c r="A26" s="12">
        <v>24</v>
      </c>
      <c r="B26" s="13" t="s">
        <v>42</v>
      </c>
      <c r="C26" s="14" t="str">
        <f>"林国凯"</f>
        <v>林国凯</v>
      </c>
      <c r="D26" s="14" t="s">
        <v>47</v>
      </c>
      <c r="E26" s="15">
        <v>70</v>
      </c>
      <c r="F26" s="10">
        <f t="shared" si="2"/>
        <v>35</v>
      </c>
      <c r="G26" s="16">
        <v>68.33</v>
      </c>
      <c r="H26" s="17">
        <f t="shared" si="3"/>
        <v>34.165</v>
      </c>
      <c r="I26" s="17">
        <f t="shared" si="4"/>
        <v>69.165</v>
      </c>
      <c r="J26" s="7">
        <v>5</v>
      </c>
    </row>
    <row r="27" s="1" customFormat="1" ht="48.95" customHeight="1" spans="1:10">
      <c r="A27" s="12">
        <v>25</v>
      </c>
      <c r="B27" s="13" t="s">
        <v>42</v>
      </c>
      <c r="C27" s="14" t="str">
        <f>"林琼琚"</f>
        <v>林琼琚</v>
      </c>
      <c r="D27" s="14" t="s">
        <v>48</v>
      </c>
      <c r="E27" s="15">
        <v>66.55</v>
      </c>
      <c r="F27" s="10">
        <f t="shared" si="2"/>
        <v>33.275</v>
      </c>
      <c r="G27" s="16">
        <v>71.67</v>
      </c>
      <c r="H27" s="17">
        <f t="shared" si="3"/>
        <v>35.835</v>
      </c>
      <c r="I27" s="17">
        <f t="shared" si="4"/>
        <v>69.11</v>
      </c>
      <c r="J27" s="7">
        <v>6</v>
      </c>
    </row>
    <row r="28" s="1" customFormat="1" ht="48.95" customHeight="1" spans="1:10">
      <c r="A28" s="12">
        <v>26</v>
      </c>
      <c r="B28" s="13" t="s">
        <v>42</v>
      </c>
      <c r="C28" s="14" t="str">
        <f>"陈侯堂"</f>
        <v>陈侯堂</v>
      </c>
      <c r="D28" s="14" t="s">
        <v>49</v>
      </c>
      <c r="E28" s="15">
        <v>63.7</v>
      </c>
      <c r="F28" s="10">
        <f t="shared" si="2"/>
        <v>31.85</v>
      </c>
      <c r="G28" s="16">
        <v>72</v>
      </c>
      <c r="H28" s="17">
        <f t="shared" si="3"/>
        <v>36</v>
      </c>
      <c r="I28" s="17">
        <f t="shared" si="4"/>
        <v>67.85</v>
      </c>
      <c r="J28" s="7">
        <v>7</v>
      </c>
    </row>
    <row r="29" s="1" customFormat="1" ht="48.95" customHeight="1" spans="1:10">
      <c r="A29" s="12">
        <v>27</v>
      </c>
      <c r="B29" s="13" t="s">
        <v>42</v>
      </c>
      <c r="C29" s="14" t="str">
        <f>"周湘寅"</f>
        <v>周湘寅</v>
      </c>
      <c r="D29" s="14" t="s">
        <v>50</v>
      </c>
      <c r="E29" s="15">
        <v>57.95</v>
      </c>
      <c r="F29" s="10">
        <f t="shared" si="2"/>
        <v>28.975</v>
      </c>
      <c r="G29" s="16">
        <v>69</v>
      </c>
      <c r="H29" s="17">
        <f t="shared" si="3"/>
        <v>34.5</v>
      </c>
      <c r="I29" s="17">
        <f t="shared" si="4"/>
        <v>63.475</v>
      </c>
      <c r="J29" s="7">
        <v>8</v>
      </c>
    </row>
    <row r="30" s="1" customFormat="1" ht="48.95" customHeight="1" spans="1:10">
      <c r="A30" s="12">
        <v>28</v>
      </c>
      <c r="B30" s="13" t="s">
        <v>42</v>
      </c>
      <c r="C30" s="14" t="str">
        <f>"韦春婷"</f>
        <v>韦春婷</v>
      </c>
      <c r="D30" s="14" t="s">
        <v>51</v>
      </c>
      <c r="E30" s="15">
        <v>57.15</v>
      </c>
      <c r="F30" s="10">
        <f t="shared" si="2"/>
        <v>28.575</v>
      </c>
      <c r="G30" s="16">
        <v>67</v>
      </c>
      <c r="H30" s="17">
        <f t="shared" si="3"/>
        <v>33.5</v>
      </c>
      <c r="I30" s="17">
        <f t="shared" si="4"/>
        <v>62.075</v>
      </c>
      <c r="J30" s="7">
        <v>9</v>
      </c>
    </row>
    <row r="31" s="1" customFormat="1" ht="48.95" customHeight="1" spans="1:10">
      <c r="A31" s="12">
        <v>29</v>
      </c>
      <c r="B31" s="13" t="s">
        <v>52</v>
      </c>
      <c r="C31" s="8" t="s">
        <v>53</v>
      </c>
      <c r="D31" s="8" t="s">
        <v>54</v>
      </c>
      <c r="E31" s="15">
        <v>67.5</v>
      </c>
      <c r="F31" s="10">
        <f t="shared" si="2"/>
        <v>33.75</v>
      </c>
      <c r="G31" s="16">
        <v>82</v>
      </c>
      <c r="H31" s="17">
        <f t="shared" si="3"/>
        <v>41</v>
      </c>
      <c r="I31" s="17">
        <f t="shared" si="4"/>
        <v>74.75</v>
      </c>
      <c r="J31" s="7">
        <v>1</v>
      </c>
    </row>
    <row r="32" s="1" customFormat="1" ht="48.95" customHeight="1" spans="1:10">
      <c r="A32" s="12">
        <v>30</v>
      </c>
      <c r="B32" s="13" t="s">
        <v>52</v>
      </c>
      <c r="C32" s="14" t="str">
        <f>"尹杰琦"</f>
        <v>尹杰琦</v>
      </c>
      <c r="D32" s="14" t="s">
        <v>55</v>
      </c>
      <c r="E32" s="15">
        <v>69</v>
      </c>
      <c r="F32" s="10">
        <f t="shared" si="2"/>
        <v>34.5</v>
      </c>
      <c r="G32" s="16" t="s">
        <v>26</v>
      </c>
      <c r="H32" s="16" t="s">
        <v>26</v>
      </c>
      <c r="I32" s="10">
        <v>34.5</v>
      </c>
      <c r="J32" s="7">
        <v>2</v>
      </c>
    </row>
    <row r="33" s="1" customFormat="1" ht="48.95" customHeight="1" spans="1:10">
      <c r="A33" s="12">
        <v>31</v>
      </c>
      <c r="B33" s="13" t="s">
        <v>56</v>
      </c>
      <c r="C33" s="14" t="str">
        <f>"彭玉璋"</f>
        <v>彭玉璋</v>
      </c>
      <c r="D33" s="14" t="s">
        <v>57</v>
      </c>
      <c r="E33" s="15">
        <v>65.5</v>
      </c>
      <c r="F33" s="10">
        <f t="shared" si="2"/>
        <v>32.75</v>
      </c>
      <c r="G33" s="16">
        <v>80.67</v>
      </c>
      <c r="H33" s="17">
        <f t="shared" ref="H33:H43" si="5">G33*0.5</f>
        <v>40.335</v>
      </c>
      <c r="I33" s="17">
        <f>F33+H33</f>
        <v>73.085</v>
      </c>
      <c r="J33" s="7">
        <v>1</v>
      </c>
    </row>
    <row r="34" s="1" customFormat="1" ht="48.95" customHeight="1" spans="1:10">
      <c r="A34" s="12">
        <v>32</v>
      </c>
      <c r="B34" s="13" t="s">
        <v>56</v>
      </c>
      <c r="C34" s="14" t="str">
        <f>"黎华华"</f>
        <v>黎华华</v>
      </c>
      <c r="D34" s="14" t="s">
        <v>58</v>
      </c>
      <c r="E34" s="15">
        <v>61.7</v>
      </c>
      <c r="F34" s="10">
        <f t="shared" si="2"/>
        <v>30.85</v>
      </c>
      <c r="G34" s="16">
        <v>76.33</v>
      </c>
      <c r="H34" s="17">
        <f t="shared" si="5"/>
        <v>38.165</v>
      </c>
      <c r="I34" s="17">
        <f t="shared" ref="I33:I43" si="6">F34+H34</f>
        <v>69.015</v>
      </c>
      <c r="J34" s="7">
        <v>2</v>
      </c>
    </row>
    <row r="35" s="1" customFormat="1" ht="48.95" customHeight="1" spans="1:10">
      <c r="A35" s="12">
        <v>33</v>
      </c>
      <c r="B35" s="13" t="s">
        <v>59</v>
      </c>
      <c r="C35" s="14" t="str">
        <f>"葛丽丽"</f>
        <v>葛丽丽</v>
      </c>
      <c r="D35" s="14" t="s">
        <v>60</v>
      </c>
      <c r="E35" s="15">
        <v>63.2</v>
      </c>
      <c r="F35" s="10">
        <f t="shared" si="2"/>
        <v>31.6</v>
      </c>
      <c r="G35" s="16">
        <v>82.33</v>
      </c>
      <c r="H35" s="17">
        <f t="shared" si="5"/>
        <v>41.165</v>
      </c>
      <c r="I35" s="17">
        <f t="shared" si="6"/>
        <v>72.765</v>
      </c>
      <c r="J35" s="7">
        <v>1</v>
      </c>
    </row>
    <row r="36" s="1" customFormat="1" ht="48.95" customHeight="1" spans="1:10">
      <c r="A36" s="12">
        <v>34</v>
      </c>
      <c r="B36" s="13" t="s">
        <v>59</v>
      </c>
      <c r="C36" s="14" t="str">
        <f>"傅朝颖"</f>
        <v>傅朝颖</v>
      </c>
      <c r="D36" s="14" t="s">
        <v>61</v>
      </c>
      <c r="E36" s="15">
        <v>56.5</v>
      </c>
      <c r="F36" s="10">
        <f t="shared" si="2"/>
        <v>28.25</v>
      </c>
      <c r="G36" s="16">
        <v>75.17</v>
      </c>
      <c r="H36" s="17">
        <f t="shared" si="5"/>
        <v>37.585</v>
      </c>
      <c r="I36" s="17">
        <f t="shared" si="6"/>
        <v>65.835</v>
      </c>
      <c r="J36" s="7">
        <v>2</v>
      </c>
    </row>
    <row r="37" s="1" customFormat="1" ht="48.95" customHeight="1" spans="1:10">
      <c r="A37" s="12">
        <v>35</v>
      </c>
      <c r="B37" s="13" t="s">
        <v>59</v>
      </c>
      <c r="C37" s="14" t="str">
        <f>"欧婧"</f>
        <v>欧婧</v>
      </c>
      <c r="D37" s="14" t="s">
        <v>62</v>
      </c>
      <c r="E37" s="15">
        <v>56.8</v>
      </c>
      <c r="F37" s="10">
        <f t="shared" si="2"/>
        <v>28.4</v>
      </c>
      <c r="G37" s="16">
        <v>74.67</v>
      </c>
      <c r="H37" s="17">
        <f t="shared" si="5"/>
        <v>37.335</v>
      </c>
      <c r="I37" s="17">
        <f t="shared" si="6"/>
        <v>65.735</v>
      </c>
      <c r="J37" s="7">
        <v>3</v>
      </c>
    </row>
    <row r="38" s="1" customFormat="1" ht="48.95" customHeight="1" spans="1:10">
      <c r="A38" s="12">
        <v>36</v>
      </c>
      <c r="B38" s="13" t="s">
        <v>63</v>
      </c>
      <c r="C38" s="8" t="s">
        <v>64</v>
      </c>
      <c r="D38" s="8" t="s">
        <v>65</v>
      </c>
      <c r="E38" s="15">
        <v>77.3</v>
      </c>
      <c r="F38" s="10">
        <f t="shared" si="2"/>
        <v>38.65</v>
      </c>
      <c r="G38" s="16">
        <v>82.67</v>
      </c>
      <c r="H38" s="17">
        <f t="shared" si="5"/>
        <v>41.335</v>
      </c>
      <c r="I38" s="17">
        <f t="shared" si="6"/>
        <v>79.985</v>
      </c>
      <c r="J38" s="7">
        <v>1</v>
      </c>
    </row>
    <row r="39" s="1" customFormat="1" ht="48.95" customHeight="1" spans="1:10">
      <c r="A39" s="12">
        <v>37</v>
      </c>
      <c r="B39" s="8" t="s">
        <v>63</v>
      </c>
      <c r="C39" s="14" t="str">
        <f>"古诗"</f>
        <v>古诗</v>
      </c>
      <c r="D39" s="14" t="s">
        <v>66</v>
      </c>
      <c r="E39" s="15">
        <v>66.5</v>
      </c>
      <c r="F39" s="10">
        <f t="shared" si="2"/>
        <v>33.25</v>
      </c>
      <c r="G39" s="16">
        <v>81.33</v>
      </c>
      <c r="H39" s="17">
        <f t="shared" si="5"/>
        <v>40.665</v>
      </c>
      <c r="I39" s="17">
        <f t="shared" si="6"/>
        <v>73.915</v>
      </c>
      <c r="J39" s="7">
        <v>2</v>
      </c>
    </row>
    <row r="40" s="1" customFormat="1" ht="48.95" customHeight="1" spans="1:10">
      <c r="A40" s="12">
        <v>38</v>
      </c>
      <c r="B40" s="8" t="s">
        <v>63</v>
      </c>
      <c r="C40" s="8" t="s">
        <v>67</v>
      </c>
      <c r="D40" s="8" t="s">
        <v>68</v>
      </c>
      <c r="E40" s="15">
        <v>65.8</v>
      </c>
      <c r="F40" s="10">
        <f t="shared" si="2"/>
        <v>32.9</v>
      </c>
      <c r="G40" s="16">
        <v>78.67</v>
      </c>
      <c r="H40" s="17">
        <f t="shared" si="5"/>
        <v>39.335</v>
      </c>
      <c r="I40" s="17">
        <f t="shared" si="6"/>
        <v>72.235</v>
      </c>
      <c r="J40" s="7">
        <v>3</v>
      </c>
    </row>
    <row r="41" s="1" customFormat="1" ht="48.95" customHeight="1" spans="1:10">
      <c r="A41" s="12">
        <v>39</v>
      </c>
      <c r="B41" s="13" t="s">
        <v>63</v>
      </c>
      <c r="C41" s="18" t="str">
        <f>"谭娜"</f>
        <v>谭娜</v>
      </c>
      <c r="D41" s="18" t="s">
        <v>69</v>
      </c>
      <c r="E41" s="15">
        <v>65.1</v>
      </c>
      <c r="F41" s="10">
        <f t="shared" si="2"/>
        <v>32.55</v>
      </c>
      <c r="G41" s="16">
        <v>79</v>
      </c>
      <c r="H41" s="17">
        <f t="shared" si="5"/>
        <v>39.5</v>
      </c>
      <c r="I41" s="17">
        <f t="shared" si="6"/>
        <v>72.05</v>
      </c>
      <c r="J41" s="7">
        <v>4</v>
      </c>
    </row>
    <row r="42" s="1" customFormat="1" ht="48.95" customHeight="1" spans="1:10">
      <c r="A42" s="12">
        <v>40</v>
      </c>
      <c r="B42" s="13" t="s">
        <v>63</v>
      </c>
      <c r="C42" s="14" t="str">
        <f>"吉云"</f>
        <v>吉云</v>
      </c>
      <c r="D42" s="14" t="s">
        <v>70</v>
      </c>
      <c r="E42" s="15">
        <v>67.2</v>
      </c>
      <c r="F42" s="10">
        <f t="shared" si="2"/>
        <v>33.6</v>
      </c>
      <c r="G42" s="16">
        <v>74</v>
      </c>
      <c r="H42" s="17">
        <f t="shared" si="5"/>
        <v>37</v>
      </c>
      <c r="I42" s="17">
        <f t="shared" si="6"/>
        <v>70.6</v>
      </c>
      <c r="J42" s="7">
        <v>5</v>
      </c>
    </row>
    <row r="43" s="1" customFormat="1" ht="48.95" customHeight="1" spans="1:10">
      <c r="A43" s="12">
        <v>41</v>
      </c>
      <c r="B43" s="8" t="s">
        <v>63</v>
      </c>
      <c r="C43" s="8" t="s">
        <v>71</v>
      </c>
      <c r="D43" s="8" t="s">
        <v>72</v>
      </c>
      <c r="E43" s="15">
        <v>67.6</v>
      </c>
      <c r="F43" s="10">
        <f t="shared" si="2"/>
        <v>33.8</v>
      </c>
      <c r="G43" s="16">
        <v>73.33</v>
      </c>
      <c r="H43" s="17">
        <f t="shared" si="5"/>
        <v>36.665</v>
      </c>
      <c r="I43" s="17">
        <f t="shared" si="6"/>
        <v>70.465</v>
      </c>
      <c r="J43" s="7">
        <v>6</v>
      </c>
    </row>
    <row r="44" spans="1:10">
      <c r="A44" s="19" t="s">
        <v>73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>
      <c r="A46" s="19"/>
      <c r="B46" s="19"/>
      <c r="C46" s="19"/>
      <c r="D46" s="19"/>
      <c r="E46" s="19"/>
      <c r="F46" s="19"/>
      <c r="G46" s="19"/>
      <c r="H46" s="19"/>
      <c r="I46" s="19"/>
      <c r="J46" s="19"/>
    </row>
    <row r="47" spans="1:10">
      <c r="A47" s="19"/>
      <c r="B47" s="19"/>
      <c r="C47" s="19"/>
      <c r="D47" s="19"/>
      <c r="E47" s="19"/>
      <c r="F47" s="19"/>
      <c r="G47" s="19"/>
      <c r="H47" s="19"/>
      <c r="I47" s="19"/>
      <c r="J47" s="19"/>
    </row>
    <row r="48" ht="42" customHeight="1" spans="1:10">
      <c r="A48" s="19"/>
      <c r="B48" s="19"/>
      <c r="C48" s="19"/>
      <c r="D48" s="19"/>
      <c r="E48" s="19"/>
      <c r="F48" s="19"/>
      <c r="G48" s="19"/>
      <c r="H48" s="19"/>
      <c r="I48" s="19"/>
      <c r="J48" s="19"/>
    </row>
  </sheetData>
  <sortState ref="C38:I43">
    <sortCondition ref="I38:I43" descending="1"/>
  </sortState>
  <mergeCells count="2">
    <mergeCell ref="A1:J1"/>
    <mergeCell ref="A44:J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符夏云</cp:lastModifiedBy>
  <dcterms:created xsi:type="dcterms:W3CDTF">2023-05-12T11:15:00Z</dcterms:created>
  <dcterms:modified xsi:type="dcterms:W3CDTF">2023-10-27T10:14:06Z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